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5"/>
  <workbookPr/>
  <xr:revisionPtr revIDLastSave="0" documentId="8_{BF174603-7885-4352-A8F6-F8DDCB7FCA72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14" i="1"/>
  <c r="E6" i="1" l="1"/>
  <c r="E7" i="1" s="1"/>
  <c r="G6" i="1"/>
  <c r="G7" i="1" s="1"/>
  <c r="C15" i="1"/>
  <c r="D16" i="1" s="1"/>
  <c r="E17" i="1" s="1"/>
  <c r="C13" i="1"/>
  <c r="F18" i="1" l="1"/>
  <c r="L18" i="1" s="1"/>
  <c r="R18" i="1" s="1"/>
  <c r="D12" i="1"/>
  <c r="D14" i="1"/>
  <c r="E15" i="1" s="1"/>
  <c r="F16" i="1" l="1"/>
  <c r="L16" i="1" s="1"/>
  <c r="E11" i="1"/>
  <c r="E13" i="1"/>
  <c r="F14" i="1" l="1"/>
  <c r="L14" i="1" s="1"/>
  <c r="R16" i="1"/>
  <c r="K17" i="1"/>
  <c r="Q17" i="1" s="1"/>
  <c r="F10" i="1"/>
  <c r="L10" i="1" s="1"/>
  <c r="F12" i="1"/>
  <c r="L12" i="1" s="1"/>
  <c r="R12" i="1" l="1"/>
  <c r="K13" i="1"/>
  <c r="R10" i="1"/>
  <c r="K11" i="1"/>
  <c r="R14" i="1"/>
  <c r="K15" i="1"/>
  <c r="J16" i="1" l="1"/>
  <c r="P16" i="1" s="1"/>
  <c r="Q15" i="1"/>
  <c r="J12" i="1"/>
  <c r="Q11" i="1"/>
  <c r="J14" i="1"/>
  <c r="Q13" i="1"/>
  <c r="I15" i="1" l="1"/>
  <c r="O15" i="1" s="1"/>
  <c r="P14" i="1"/>
  <c r="I13" i="1"/>
  <c r="P12" i="1"/>
  <c r="H14" i="1" l="1"/>
  <c r="N14" i="1" s="1"/>
  <c r="O13" i="1"/>
</calcChain>
</file>

<file path=xl/sharedStrings.xml><?xml version="1.0" encoding="utf-8"?>
<sst xmlns="http://schemas.openxmlformats.org/spreadsheetml/2006/main" count="15" uniqueCount="15">
  <si>
    <t>Inputs</t>
  </si>
  <si>
    <t>r</t>
  </si>
  <si>
    <t>S</t>
  </si>
  <si>
    <t>K</t>
  </si>
  <si>
    <t>sigma</t>
  </si>
  <si>
    <t>T</t>
  </si>
  <si>
    <t>Initial Computations</t>
  </si>
  <si>
    <t>dt</t>
  </si>
  <si>
    <t>u</t>
  </si>
  <si>
    <t>p</t>
  </si>
  <si>
    <t>d</t>
  </si>
  <si>
    <t>1 - p</t>
  </si>
  <si>
    <t>Stock</t>
  </si>
  <si>
    <t>American Put</t>
  </si>
  <si>
    <t>Exercise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</si>
</sst>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4"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Fill="1" applyBorder="1"/>
    <xf numFmtId="0" fontId="0" fillId="0" borderId="0" xfId="0" applyBorder="1"/>
    <xf numFmtId="0" fontId="3" fillId="0" borderId="0" xfId="0" applyFont="1" applyFill="1" applyBorder="1"/>
    <xf numFmtId="165" fontId="0" fillId="0" borderId="0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3" fillId="0" borderId="7" xfId="0" applyFont="1" applyFill="1" applyBorder="1"/>
    <xf numFmtId="165" fontId="0" fillId="0" borderId="7" xfId="0" applyNumberFormat="1" applyBorder="1"/>
    <xf numFmtId="165" fontId="0" fillId="0" borderId="8" xfId="0" applyNumberFormat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4" xfId="0" applyBorder="1"/>
    <xf numFmtId="2" fontId="0" fillId="0" borderId="5" xfId="0" applyNumberFormat="1" applyBorder="1"/>
    <xf numFmtId="2" fontId="0" fillId="0" borderId="0" xfId="0" applyNumberFormat="1" applyBorder="1"/>
    <xf numFmtId="0" fontId="0" fillId="0" borderId="5" xfId="0" applyBorder="1"/>
    <xf numFmtId="2" fontId="0" fillId="0" borderId="4" xfId="0" applyNumberForma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2" fontId="0" fillId="0" borderId="8" xfId="0" applyNumberFormat="1" applyBorder="1"/>
    <xf numFmtId="0" fontId="0" fillId="0" borderId="3" xfId="0" applyBorder="1"/>
    <xf numFmtId="0" fontId="0" fillId="0" borderId="8" xfId="0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0" borderId="12" xfId="0" applyFont="1" applyBorder="1"/>
    <xf numFmtId="9" fontId="1" fillId="0" borderId="13" xfId="0" applyNumberFormat="1" applyFont="1" applyBorder="1"/>
    <xf numFmtId="0" fontId="1" fillId="0" borderId="13" xfId="0" applyFont="1" applyBorder="1"/>
    <xf numFmtId="0" fontId="0" fillId="0" borderId="13" xfId="0" applyBorder="1"/>
    <xf numFmtId="0" fontId="1" fillId="0" borderId="14" xfId="0" applyFont="1" applyBorder="1"/>
    <xf numFmtId="0" fontId="1" fillId="0" borderId="9" xfId="0" applyFont="1" applyBorder="1"/>
    <xf numFmtId="9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9"/>
  <sheetViews>
    <sheetView tabSelected="1" workbookViewId="0">
      <selection activeCell="Q4" sqref="Q4"/>
    </sheetView>
  </sheetViews>
  <sheetFormatPr defaultRowHeight="15"/>
  <sheetData>
    <row r="1" spans="2:18">
      <c r="B1" s="32" t="s">
        <v>0</v>
      </c>
      <c r="C1" s="33"/>
      <c r="D1" s="33"/>
      <c r="E1" s="33"/>
      <c r="F1" s="33"/>
      <c r="G1" s="34"/>
    </row>
    <row r="2" spans="2:18">
      <c r="B2" s="40" t="s">
        <v>1</v>
      </c>
      <c r="C2" s="41">
        <v>0.06</v>
      </c>
      <c r="D2" s="42" t="s">
        <v>2</v>
      </c>
      <c r="E2" s="42">
        <v>100</v>
      </c>
      <c r="F2" s="42" t="s">
        <v>3</v>
      </c>
      <c r="G2" s="43">
        <v>100</v>
      </c>
    </row>
    <row r="3" spans="2:18">
      <c r="B3" s="35" t="s">
        <v>4</v>
      </c>
      <c r="C3" s="36">
        <v>0.35</v>
      </c>
      <c r="D3" s="37"/>
      <c r="E3" s="38"/>
      <c r="F3" s="37" t="s">
        <v>5</v>
      </c>
      <c r="G3" s="39">
        <v>1</v>
      </c>
    </row>
    <row r="4" spans="2:18">
      <c r="E4" s="1"/>
    </row>
    <row r="5" spans="2:18">
      <c r="B5" s="2" t="s">
        <v>6</v>
      </c>
      <c r="C5" s="3"/>
      <c r="D5" s="3"/>
      <c r="E5" s="3"/>
      <c r="F5" s="3"/>
      <c r="G5" s="4"/>
    </row>
    <row r="6" spans="2:18">
      <c r="B6" s="5" t="s">
        <v>7</v>
      </c>
      <c r="C6" s="6">
        <f>1/F9</f>
        <v>0.25</v>
      </c>
      <c r="D6" s="7" t="s">
        <v>8</v>
      </c>
      <c r="E6" s="8">
        <f>EXP(C3*SQRT(C6))</f>
        <v>1.1912462166123581</v>
      </c>
      <c r="F6" s="7" t="s">
        <v>9</v>
      </c>
      <c r="G6" s="9">
        <f>(EXP(C2*C6)-E7)/(E6-E7)</f>
        <v>0.49932188345212808</v>
      </c>
    </row>
    <row r="7" spans="2:18">
      <c r="B7" s="10"/>
      <c r="C7" s="11"/>
      <c r="D7" s="12" t="s">
        <v>10</v>
      </c>
      <c r="E7" s="13">
        <f>1/E6</f>
        <v>0.83945702076920736</v>
      </c>
      <c r="F7" s="12" t="s">
        <v>11</v>
      </c>
      <c r="G7" s="14">
        <f>1-G6</f>
        <v>0.50067811654787198</v>
      </c>
    </row>
    <row r="9" spans="2:18">
      <c r="B9" s="15">
        <v>0</v>
      </c>
      <c r="C9" s="16">
        <v>1</v>
      </c>
      <c r="D9" s="16">
        <v>2</v>
      </c>
      <c r="E9" s="16">
        <v>3</v>
      </c>
      <c r="F9" s="17">
        <v>4</v>
      </c>
      <c r="H9" s="15">
        <v>0</v>
      </c>
      <c r="I9" s="16">
        <v>1</v>
      </c>
      <c r="J9" s="16">
        <v>2</v>
      </c>
      <c r="K9" s="16">
        <v>3</v>
      </c>
      <c r="L9" s="17">
        <v>4</v>
      </c>
      <c r="N9" s="15">
        <v>0</v>
      </c>
      <c r="O9" s="16">
        <v>1</v>
      </c>
      <c r="P9" s="16">
        <v>2</v>
      </c>
      <c r="Q9" s="16">
        <v>3</v>
      </c>
      <c r="R9" s="17">
        <v>4</v>
      </c>
    </row>
    <row r="10" spans="2:18">
      <c r="B10" s="26"/>
      <c r="C10" s="27"/>
      <c r="D10" s="27"/>
      <c r="E10" s="27"/>
      <c r="F10" s="28">
        <f>E11*$E$6</f>
        <v>201.37527074704761</v>
      </c>
      <c r="H10" s="26"/>
      <c r="I10" s="27"/>
      <c r="J10" s="27"/>
      <c r="K10" s="27"/>
      <c r="L10" s="28">
        <f>MAX($G$2-F10,0)</f>
        <v>0</v>
      </c>
      <c r="N10" s="26"/>
      <c r="O10" s="27"/>
      <c r="P10" s="27"/>
      <c r="Q10" s="27"/>
      <c r="R10" s="30">
        <f>IF(L10=$G$2-F10,1,0)</f>
        <v>0</v>
      </c>
    </row>
    <row r="11" spans="2:18">
      <c r="B11" s="18"/>
      <c r="C11" s="6"/>
      <c r="D11" s="6"/>
      <c r="E11" s="20">
        <f>D12*$E$6</f>
        <v>169.04588483790911</v>
      </c>
      <c r="F11" s="21"/>
      <c r="H11" s="18"/>
      <c r="I11" s="6"/>
      <c r="J11" s="6"/>
      <c r="K11" s="20">
        <f>MAX($G$2-E11,(L10*$G$6+L12*$G$7)*EXP(-$C$2*$C$6))</f>
        <v>0</v>
      </c>
      <c r="L11" s="21"/>
      <c r="N11" s="18"/>
      <c r="O11" s="6"/>
      <c r="P11" s="6"/>
      <c r="Q11" s="6">
        <f>IF(K11=$G$2-E11,1,0)</f>
        <v>0</v>
      </c>
      <c r="R11" s="21"/>
    </row>
    <row r="12" spans="2:18">
      <c r="B12" s="18"/>
      <c r="C12" s="6"/>
      <c r="D12" s="20">
        <f>C13*$E$6</f>
        <v>141.9067548593257</v>
      </c>
      <c r="E12" s="6"/>
      <c r="F12" s="19">
        <f>E11*$E$7</f>
        <v>141.9067548593257</v>
      </c>
      <c r="H12" s="18"/>
      <c r="I12" s="6"/>
      <c r="J12" s="20">
        <f>MAX($G$2-D12,(K11*$G$6+K13*$G$7)*EXP(-$C$2*$C$6))</f>
        <v>3.4570732738913635E-15</v>
      </c>
      <c r="K12" s="6"/>
      <c r="L12" s="19">
        <f>MAX($G$2-F12,0)</f>
        <v>0</v>
      </c>
      <c r="N12" s="18"/>
      <c r="O12" s="6"/>
      <c r="P12" s="6">
        <f>IF(J12=$G$2-D12,1,0)</f>
        <v>0</v>
      </c>
      <c r="Q12" s="6"/>
      <c r="R12" s="21">
        <f>IF(L12=$G$2-F12,1,0)</f>
        <v>0</v>
      </c>
    </row>
    <row r="13" spans="2:18">
      <c r="B13" s="18"/>
      <c r="C13" s="20">
        <f>B14*$E$6</f>
        <v>119.12462166123581</v>
      </c>
      <c r="D13" s="6"/>
      <c r="E13" s="20">
        <f>D12*$E$7</f>
        <v>119.12462166123579</v>
      </c>
      <c r="F13" s="21"/>
      <c r="H13" s="18"/>
      <c r="I13" s="20">
        <f>MAX($G$2-C13,(J12*$G$6+J14*$G$7)*EXP(-$C$2*$C$6))</f>
        <v>3.9055275276014991</v>
      </c>
      <c r="J13" s="6"/>
      <c r="K13" s="20">
        <f>MAX($G$2-E13,(L12*$G$6+L14*$G$7)*EXP(-$C$2*$C$6))</f>
        <v>7.0091344711795841E-15</v>
      </c>
      <c r="L13" s="21"/>
      <c r="N13" s="18"/>
      <c r="O13" s="6">
        <f>IF(I13=$G$2-C13,1,0)</f>
        <v>0</v>
      </c>
      <c r="P13" s="6"/>
      <c r="Q13" s="6">
        <f>IF(K13=$G$2-E13,1,0)</f>
        <v>0</v>
      </c>
      <c r="R13" s="21"/>
    </row>
    <row r="14" spans="2:18">
      <c r="B14" s="22">
        <f>E2</f>
        <v>100</v>
      </c>
      <c r="C14" s="6"/>
      <c r="D14" s="20">
        <f>C13*$E$7</f>
        <v>100</v>
      </c>
      <c r="E14" s="6"/>
      <c r="F14" s="19">
        <f>E13*$E$7</f>
        <v>99.999999999999986</v>
      </c>
      <c r="H14" s="22">
        <f>MAX($G$2-B14,(I13*$G$6+I15*$G$7)*EXP(-$C$2*$C$6))</f>
        <v>11.026213881816384</v>
      </c>
      <c r="I14" s="6"/>
      <c r="J14" s="20">
        <f>MAX($G$2-D14,(K13*$G$6+K15*$G$7)*EXP(-$C$2*$C$6))</f>
        <v>7.9183648864460405</v>
      </c>
      <c r="K14" s="6"/>
      <c r="L14" s="19">
        <f>MAX($G$2-F14,0)</f>
        <v>1.4210854715202004E-14</v>
      </c>
      <c r="N14" s="18">
        <f>IF(H14=$G$2-B14,1,0)</f>
        <v>0</v>
      </c>
      <c r="O14" s="6"/>
      <c r="P14" s="6">
        <f>IF(J14=$G$2-D14,1,0)</f>
        <v>0</v>
      </c>
      <c r="Q14" s="6"/>
      <c r="R14" s="21">
        <f>IF(L14=$G$2-F14,1,0)</f>
        <v>1</v>
      </c>
    </row>
    <row r="15" spans="2:18">
      <c r="B15" s="18"/>
      <c r="C15" s="20">
        <f>B14*$E$7</f>
        <v>83.945702076920739</v>
      </c>
      <c r="D15" s="6"/>
      <c r="E15" s="20">
        <f>D14*$E$7</f>
        <v>83.945702076920739</v>
      </c>
      <c r="F15" s="21"/>
      <c r="H15" s="18"/>
      <c r="I15" s="20">
        <f>MAX($G$2-C15,(J14*$G$6+J16*$G$7)*EXP(-$C$2*$C$6))</f>
        <v>18.460440147555683</v>
      </c>
      <c r="J15" s="6"/>
      <c r="K15" s="20">
        <f>MAX($G$2-E15,(L14*$G$6+L16*$G$7)*EXP(-$C$2*$C$6))</f>
        <v>16.054297923079261</v>
      </c>
      <c r="L15" s="21"/>
      <c r="N15" s="18"/>
      <c r="O15" s="6">
        <f>IF(I15=$G$2-C15,1,0)</f>
        <v>0</v>
      </c>
      <c r="P15" s="6"/>
      <c r="Q15" s="6">
        <f>IF(K15=$G$2-E15,1,0)</f>
        <v>1</v>
      </c>
      <c r="R15" s="21"/>
    </row>
    <row r="16" spans="2:18">
      <c r="B16" s="18"/>
      <c r="C16" s="6"/>
      <c r="D16" s="20">
        <f>C15*$E$7</f>
        <v>70.46880897187134</v>
      </c>
      <c r="E16" s="6"/>
      <c r="F16" s="19">
        <f>E15*$E$7</f>
        <v>70.46880897187134</v>
      </c>
      <c r="H16" s="18"/>
      <c r="I16" s="6"/>
      <c r="J16" s="20">
        <f>MAX($G$2-D16,(K15*$G$6+K17*$G$7)*EXP(-$C$2*$C$6))</f>
        <v>29.53119102812866</v>
      </c>
      <c r="K16" s="6"/>
      <c r="L16" s="19">
        <f>MAX($G$2-F16,0)</f>
        <v>29.53119102812866</v>
      </c>
      <c r="N16" s="18"/>
      <c r="O16" s="6"/>
      <c r="P16" s="6">
        <f>IF(J16=$G$2-D16,1,0)</f>
        <v>1</v>
      </c>
      <c r="Q16" s="6"/>
      <c r="R16" s="21">
        <f>IF(L16=$G$2-F16,1,0)</f>
        <v>1</v>
      </c>
    </row>
    <row r="17" spans="2:18">
      <c r="B17" s="18"/>
      <c r="C17" s="6"/>
      <c r="D17" s="6"/>
      <c r="E17" s="20">
        <f>D16*$E$7</f>
        <v>59.155536436681508</v>
      </c>
      <c r="F17" s="21"/>
      <c r="H17" s="18"/>
      <c r="I17" s="6"/>
      <c r="J17" s="6"/>
      <c r="K17" s="20">
        <f>MAX($G$2-E17,(L16*$G$6+L18*$G$7)*EXP(-$C$2*$C$6))</f>
        <v>40.844463563318492</v>
      </c>
      <c r="L17" s="21"/>
      <c r="N17" s="18"/>
      <c r="O17" s="6"/>
      <c r="P17" s="6"/>
      <c r="Q17" s="6">
        <f>IF(K17=$G$2-E17,1,0)</f>
        <v>1</v>
      </c>
      <c r="R17" s="21"/>
    </row>
    <row r="18" spans="2:18">
      <c r="B18" s="10"/>
      <c r="C18" s="11"/>
      <c r="D18" s="11"/>
      <c r="E18" s="11"/>
      <c r="F18" s="29">
        <f>E17*$E$7</f>
        <v>49.658530379140949</v>
      </c>
      <c r="H18" s="10"/>
      <c r="I18" s="11"/>
      <c r="J18" s="11"/>
      <c r="K18" s="11"/>
      <c r="L18" s="29">
        <f>MAX($G$2-F18,0)</f>
        <v>50.341469620859051</v>
      </c>
      <c r="N18" s="10"/>
      <c r="O18" s="11"/>
      <c r="P18" s="11"/>
      <c r="Q18" s="11"/>
      <c r="R18" s="31">
        <f>IF(L18=$G$2-F18,1,0)</f>
        <v>1</v>
      </c>
    </row>
    <row r="19" spans="2:18">
      <c r="B19" s="23" t="s">
        <v>12</v>
      </c>
      <c r="C19" s="24"/>
      <c r="D19" s="24"/>
      <c r="E19" s="24"/>
      <c r="F19" s="25"/>
      <c r="H19" s="23" t="s">
        <v>13</v>
      </c>
      <c r="I19" s="24"/>
      <c r="J19" s="24"/>
      <c r="K19" s="24"/>
      <c r="L19" s="25"/>
      <c r="N19" s="23" t="s">
        <v>14</v>
      </c>
      <c r="O19" s="24"/>
      <c r="P19" s="24"/>
      <c r="Q19" s="24"/>
      <c r="R19" s="25"/>
    </row>
  </sheetData>
  <mergeCells count="5">
    <mergeCell ref="B1:G1"/>
    <mergeCell ref="B5:G5"/>
    <mergeCell ref="B19:F19"/>
    <mergeCell ref="H19:L19"/>
    <mergeCell ref="N19:R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2024-04-19T19:27:27Z</dcterms:created>
  <dcterms:modified xsi:type="dcterms:W3CDTF">2024-04-19T20:14:27Z</dcterms:modified>
  <cp:category/>
  <cp:contentStatus/>
</cp:coreProperties>
</file>